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45" activeTab="0"/>
  </bookViews>
  <sheets>
    <sheet name="Sheet1" sheetId="1" r:id="rId1"/>
  </sheets>
  <definedNames>
    <definedName name="_xlnm.Print_Area" localSheetId="0">'Sheet1'!$A$1:$M$17</definedName>
  </definedNames>
  <calcPr fullCalcOnLoad="1"/>
</workbook>
</file>

<file path=xl/sharedStrings.xml><?xml version="1.0" encoding="utf-8"?>
<sst xmlns="http://schemas.openxmlformats.org/spreadsheetml/2006/main" count="30" uniqueCount="17">
  <si>
    <t>*</t>
  </si>
  <si>
    <t>単位換算 - 圧力</t>
  </si>
  <si>
    <r>
      <t>青い文字</t>
    </r>
    <r>
      <rPr>
        <sz val="10"/>
        <rFont val="ＭＳ ゴシック"/>
        <family val="3"/>
      </rPr>
      <t>の欄に条件を入力すると、</t>
    </r>
    <r>
      <rPr>
        <sz val="10"/>
        <color indexed="10"/>
        <rFont val="ＭＳ ゴシック"/>
        <family val="3"/>
      </rPr>
      <t>赤い文字</t>
    </r>
    <r>
      <rPr>
        <sz val="10"/>
        <rFont val="ＭＳ ゴシック"/>
        <family val="3"/>
      </rPr>
      <t>の欄に計算結果が出ます。</t>
    </r>
  </si>
  <si>
    <r>
      <rPr>
        <sz val="10"/>
        <rFont val="ＭＳ Ｐゴシック"/>
        <family val="3"/>
      </rPr>
      <t>Ｐａ</t>
    </r>
  </si>
  <si>
    <r>
      <rPr>
        <sz val="10"/>
        <rFont val="ＭＳ Ｐゴシック"/>
        <family val="3"/>
      </rPr>
      <t>ａｔｍ</t>
    </r>
  </si>
  <si>
    <r>
      <rPr>
        <sz val="10"/>
        <rFont val="ＭＳ Ｐゴシック"/>
        <family val="3"/>
      </rPr>
      <t>ｔｏｒｒ</t>
    </r>
    <r>
      <rPr>
        <sz val="10"/>
        <rFont val="Times New Roman"/>
        <family val="1"/>
      </rPr>
      <t xml:space="preserve"> (</t>
    </r>
    <r>
      <rPr>
        <sz val="10"/>
        <rFont val="ＭＳ Ｐゴシック"/>
        <family val="3"/>
      </rPr>
      <t>ｍｍＨｇ</t>
    </r>
    <r>
      <rPr>
        <sz val="10"/>
        <rFont val="Times New Roman"/>
        <family val="1"/>
      </rPr>
      <t>)</t>
    </r>
  </si>
  <si>
    <r>
      <rPr>
        <sz val="10"/>
        <rFont val="ＭＳ Ｐゴシック"/>
        <family val="3"/>
      </rPr>
      <t>ｋｇ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</rPr>
      <t>ｃｍ</t>
    </r>
    <r>
      <rPr>
        <vertAlign val="superscript"/>
        <sz val="10"/>
        <rFont val="Times New Roman"/>
        <family val="1"/>
      </rPr>
      <t>2</t>
    </r>
  </si>
  <si>
    <r>
      <rPr>
        <sz val="10"/>
        <rFont val="ＭＳ Ｐゴシック"/>
        <family val="3"/>
      </rPr>
      <t>ｂａｒ</t>
    </r>
  </si>
  <si>
    <r>
      <rPr>
        <sz val="10"/>
        <rFont val="ＭＳ Ｐゴシック"/>
        <family val="3"/>
      </rPr>
      <t>ｍｍＨ</t>
    </r>
    <r>
      <rPr>
        <vertAlign val="subscript"/>
        <sz val="10"/>
        <rFont val="Times New Roman"/>
        <family val="1"/>
      </rPr>
      <t>2</t>
    </r>
    <r>
      <rPr>
        <sz val="10"/>
        <rFont val="ＭＳ Ｐゴシック"/>
        <family val="3"/>
      </rPr>
      <t>Ｏ</t>
    </r>
  </si>
  <si>
    <r>
      <rPr>
        <sz val="10"/>
        <rFont val="ＭＳ Ｐゴシック"/>
        <family val="3"/>
      </rPr>
      <t>ｐｓｉ（ｌｂ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</rPr>
      <t>ｉｎ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</si>
  <si>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rPr>
        <sz val="10"/>
        <rFont val="ＭＳ Ｐゴシック"/>
        <family val="3"/>
      </rPr>
      <t>→</t>
    </r>
  </si>
  <si>
    <r>
      <t xml:space="preserve">資料：テクニカルマニュアル </t>
    </r>
    <r>
      <rPr>
        <sz val="10"/>
        <rFont val="Times New Roman"/>
        <family val="1"/>
      </rPr>
      <t>P.1</t>
    </r>
    <r>
      <rPr>
        <sz val="10"/>
        <rFont val="ＭＳ ゴシック"/>
        <family val="3"/>
      </rPr>
      <t xml:space="preserve"> 表（上）、漏れ試験Ⅱ</t>
    </r>
    <r>
      <rPr>
        <sz val="10"/>
        <rFont val="Times New Roman"/>
        <family val="1"/>
      </rPr>
      <t xml:space="preserve"> P.22 3.3</t>
    </r>
  </si>
  <si>
    <t>株式会社フクダ</t>
  </si>
  <si>
    <t>〒176-0021東京都練馬区貫井3-16-5</t>
  </si>
  <si>
    <t>更新日：2018/10/16</t>
  </si>
  <si>
    <t>TEL 03-5848-7921</t>
  </si>
  <si>
    <t>http://www.fukuda-jp.com/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</si>
</sst>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E+00"/>
    <numFmt numFmtId="178" formatCode="0.000_ "/>
    <numFmt numFmtId="179" formatCode="0.0000E+00"/>
    <numFmt numFmtId="180" formatCode="0.0000_ "/>
    <numFmt numFmtId="181" formatCode="0_ "/>
    <numFmt numFmtId="182" formatCode="0.00_ "/>
    <numFmt numFmtId="183" formatCode="0.E+00"/>
    <numFmt numFmtId="184" formatCode="0.0.E+00"/>
    <numFmt numFmtId="185" formatCode="0.0E+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0"/>
      <name val="ＭＳ ゴシック"/>
      <family val="3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5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1" fontId="11" fillId="34" borderId="13" xfId="0" applyNumberFormat="1" applyFont="1" applyFill="1" applyBorder="1" applyAlignment="1" applyProtection="1">
      <alignment/>
      <protection locked="0"/>
    </xf>
    <xf numFmtId="0" fontId="8" fillId="0" borderId="14" xfId="0" applyFont="1" applyBorder="1" applyAlignment="1">
      <alignment horizontal="left"/>
    </xf>
    <xf numFmtId="0" fontId="8" fillId="0" borderId="0" xfId="0" applyFont="1" applyAlignment="1">
      <alignment horizontal="center"/>
    </xf>
    <xf numFmtId="11" fontId="12" fillId="0" borderId="15" xfId="0" applyNumberFormat="1" applyFont="1" applyBorder="1" applyAlignment="1">
      <alignment/>
    </xf>
    <xf numFmtId="11" fontId="12" fillId="0" borderId="16" xfId="0" applyNumberFormat="1" applyFont="1" applyBorder="1" applyAlignment="1">
      <alignment/>
    </xf>
    <xf numFmtId="11" fontId="12" fillId="0" borderId="17" xfId="0" applyNumberFormat="1" applyFont="1" applyBorder="1" applyAlignment="1">
      <alignment/>
    </xf>
    <xf numFmtId="11" fontId="11" fillId="34" borderId="18" xfId="0" applyNumberFormat="1" applyFont="1" applyFill="1" applyBorder="1" applyAlignment="1" applyProtection="1">
      <alignment/>
      <protection locked="0"/>
    </xf>
    <xf numFmtId="0" fontId="8" fillId="0" borderId="19" xfId="0" applyFont="1" applyBorder="1" applyAlignment="1">
      <alignment horizontal="left"/>
    </xf>
    <xf numFmtId="11" fontId="12" fillId="0" borderId="20" xfId="0" applyNumberFormat="1" applyFont="1" applyBorder="1" applyAlignment="1">
      <alignment/>
    </xf>
    <xf numFmtId="11" fontId="12" fillId="0" borderId="21" xfId="0" applyNumberFormat="1" applyFont="1" applyFill="1" applyBorder="1" applyAlignment="1">
      <alignment/>
    </xf>
    <xf numFmtId="11" fontId="12" fillId="0" borderId="22" xfId="0" applyNumberFormat="1" applyFont="1" applyFill="1" applyBorder="1" applyAlignment="1">
      <alignment/>
    </xf>
    <xf numFmtId="11" fontId="12" fillId="0" borderId="22" xfId="0" applyNumberFormat="1" applyFont="1" applyBorder="1" applyAlignment="1">
      <alignment/>
    </xf>
    <xf numFmtId="11" fontId="12" fillId="0" borderId="23" xfId="0" applyNumberFormat="1" applyFont="1" applyBorder="1" applyAlignment="1">
      <alignment/>
    </xf>
    <xf numFmtId="0" fontId="8" fillId="0" borderId="19" xfId="0" applyFont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182" fontId="12" fillId="0" borderId="20" xfId="0" applyNumberFormat="1" applyFont="1" applyBorder="1" applyAlignment="1">
      <alignment/>
    </xf>
    <xf numFmtId="11" fontId="12" fillId="0" borderId="21" xfId="0" applyNumberFormat="1" applyFont="1" applyBorder="1" applyAlignment="1">
      <alignment/>
    </xf>
    <xf numFmtId="0" fontId="8" fillId="0" borderId="19" xfId="0" applyFont="1" applyFill="1" applyBorder="1" applyAlignment="1">
      <alignment horizontal="left"/>
    </xf>
    <xf numFmtId="11" fontId="11" fillId="34" borderId="24" xfId="0" applyNumberFormat="1" applyFont="1" applyFill="1" applyBorder="1" applyAlignment="1" applyProtection="1">
      <alignment/>
      <protection locked="0"/>
    </xf>
    <xf numFmtId="0" fontId="8" fillId="0" borderId="25" xfId="0" applyFont="1" applyFill="1" applyBorder="1" applyAlignment="1">
      <alignment horizontal="left" vertical="center"/>
    </xf>
    <xf numFmtId="11" fontId="12" fillId="0" borderId="26" xfId="0" applyNumberFormat="1" applyFont="1" applyBorder="1" applyAlignment="1">
      <alignment/>
    </xf>
    <xf numFmtId="11" fontId="12" fillId="0" borderId="27" xfId="0" applyNumberFormat="1" applyFont="1" applyBorder="1" applyAlignment="1">
      <alignment/>
    </xf>
    <xf numFmtId="11" fontId="12" fillId="0" borderId="28" xfId="0" applyNumberFormat="1" applyFont="1" applyBorder="1" applyAlignment="1">
      <alignment/>
    </xf>
    <xf numFmtId="0" fontId="13" fillId="0" borderId="0" xfId="43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3</xdr:col>
      <xdr:colOff>219075</xdr:colOff>
      <xdr:row>1</xdr:row>
      <xdr:rowOff>200025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1895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ukuda-jp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zoomScalePageLayoutView="0" workbookViewId="0" topLeftCell="A1">
      <selection activeCell="B4" sqref="B4"/>
    </sheetView>
  </sheetViews>
  <sheetFormatPr defaultColWidth="9.00390625" defaultRowHeight="13.5"/>
  <cols>
    <col min="1" max="1" width="2.875" style="2" customWidth="1"/>
    <col min="2" max="2" width="10.25390625" style="2" customWidth="1"/>
    <col min="3" max="3" width="11.75390625" style="2" customWidth="1"/>
    <col min="4" max="4" width="3.125" style="2" customWidth="1"/>
    <col min="5" max="11" width="11.875" style="2" customWidth="1"/>
    <col min="12" max="12" width="3.00390625" style="2" customWidth="1"/>
    <col min="13" max="16384" width="9.00390625" style="2" customWidth="1"/>
  </cols>
  <sheetData>
    <row r="1" spans="2:14" ht="14.25">
      <c r="B1"/>
      <c r="C1"/>
      <c r="D1"/>
      <c r="E1"/>
      <c r="F1" s="40" t="s">
        <v>12</v>
      </c>
      <c r="G1"/>
      <c r="H1" s="39" t="s">
        <v>13</v>
      </c>
      <c r="J1"/>
      <c r="K1"/>
      <c r="L1"/>
      <c r="M1" s="41" t="s">
        <v>14</v>
      </c>
      <c r="N1"/>
    </row>
    <row r="2" spans="2:14" ht="17.25">
      <c r="B2"/>
      <c r="C2"/>
      <c r="D2"/>
      <c r="E2"/>
      <c r="F2" s="40" t="s">
        <v>15</v>
      </c>
      <c r="G2"/>
      <c r="H2" s="38" t="s">
        <v>16</v>
      </c>
      <c r="J2"/>
      <c r="K2"/>
      <c r="L2"/>
      <c r="M2"/>
      <c r="N2"/>
    </row>
    <row r="3" ht="9.75" customHeight="1"/>
    <row r="4" spans="2:9" ht="12.75">
      <c r="B4" s="5" t="s">
        <v>1</v>
      </c>
      <c r="C4" s="6"/>
      <c r="D4" s="6"/>
      <c r="E4" s="7" t="s">
        <v>11</v>
      </c>
      <c r="F4" s="7"/>
      <c r="G4" s="7"/>
      <c r="H4" s="7"/>
      <c r="I4" s="4"/>
    </row>
    <row r="5" spans="1:8" ht="12">
      <c r="A5" s="5"/>
      <c r="B5" s="6"/>
      <c r="C5" s="6"/>
      <c r="D5" s="6"/>
      <c r="E5" s="6"/>
      <c r="F5" s="6"/>
      <c r="G5" s="6"/>
      <c r="H5" s="6"/>
    </row>
    <row r="6" spans="1:8" ht="12.75">
      <c r="A6" s="9" t="s">
        <v>0</v>
      </c>
      <c r="B6" s="8" t="s">
        <v>2</v>
      </c>
      <c r="C6" s="6"/>
      <c r="D6" s="6"/>
      <c r="E6" s="6"/>
      <c r="F6" s="6"/>
      <c r="G6" s="6"/>
      <c r="H6" s="6"/>
    </row>
    <row r="7" ht="12.75" thickBot="1"/>
    <row r="8" spans="1:11" ht="18.75" customHeight="1" thickBot="1">
      <c r="A8" s="1"/>
      <c r="B8" s="10"/>
      <c r="C8" s="10"/>
      <c r="D8" s="10"/>
      <c r="E8" s="11" t="s">
        <v>3</v>
      </c>
      <c r="F8" s="12" t="s">
        <v>4</v>
      </c>
      <c r="G8" s="12" t="s">
        <v>5</v>
      </c>
      <c r="H8" s="13" t="s">
        <v>6</v>
      </c>
      <c r="I8" s="12" t="s">
        <v>7</v>
      </c>
      <c r="J8" s="13" t="s">
        <v>8</v>
      </c>
      <c r="K8" s="14" t="s">
        <v>9</v>
      </c>
    </row>
    <row r="9" spans="2:11" ht="13.5" customHeight="1">
      <c r="B9" s="15">
        <v>1</v>
      </c>
      <c r="C9" s="16" t="s">
        <v>3</v>
      </c>
      <c r="D9" s="17" t="s">
        <v>10</v>
      </c>
      <c r="E9" s="18"/>
      <c r="F9" s="19">
        <f>$B9*0.00000986923</f>
        <v>9.86923E-06</v>
      </c>
      <c r="G9" s="19">
        <f>$B9*0.0075006</f>
        <v>0.0075006</v>
      </c>
      <c r="H9" s="19">
        <f>$B9*0.0000101972</f>
        <v>1.01972E-05</v>
      </c>
      <c r="I9" s="19">
        <f>$B9*0.00001</f>
        <v>1E-05</v>
      </c>
      <c r="J9" s="19">
        <f>$B9*0.101972</f>
        <v>0.101972</v>
      </c>
      <c r="K9" s="20">
        <f>$B9*0.000145038</f>
        <v>0.000145038</v>
      </c>
    </row>
    <row r="10" spans="2:11" ht="13.5" customHeight="1">
      <c r="B10" s="21">
        <v>0.66</v>
      </c>
      <c r="C10" s="22" t="s">
        <v>4</v>
      </c>
      <c r="D10" s="17" t="s">
        <v>10</v>
      </c>
      <c r="E10" s="23">
        <f>$B10*101325</f>
        <v>66874.5</v>
      </c>
      <c r="F10" s="24"/>
      <c r="G10" s="25">
        <f>$B10*760</f>
        <v>501.6</v>
      </c>
      <c r="H10" s="25">
        <f>$B10*1.03323</f>
        <v>0.6819318000000001</v>
      </c>
      <c r="I10" s="26">
        <f>$B10*1.01325</f>
        <v>0.668745</v>
      </c>
      <c r="J10" s="26">
        <f>$B10*10332.3</f>
        <v>6819.318</v>
      </c>
      <c r="K10" s="27">
        <f>$B10*14.696</f>
        <v>9.69936</v>
      </c>
    </row>
    <row r="11" spans="2:11" ht="15" customHeight="1">
      <c r="B11" s="21">
        <v>1</v>
      </c>
      <c r="C11" s="28" t="s">
        <v>5</v>
      </c>
      <c r="D11" s="17" t="s">
        <v>10</v>
      </c>
      <c r="E11" s="23">
        <f>$B11*133.322</f>
        <v>133.322</v>
      </c>
      <c r="F11" s="25">
        <f>$B11*0.00131579</f>
        <v>0.00131579</v>
      </c>
      <c r="G11" s="24"/>
      <c r="H11" s="25">
        <f>$B11*0.00135951</f>
        <v>0.00135951</v>
      </c>
      <c r="I11" s="26">
        <f>$B11*0.00133322</f>
        <v>0.00133322</v>
      </c>
      <c r="J11" s="26">
        <f>$B11*13.5951</f>
        <v>13.5951</v>
      </c>
      <c r="K11" s="27">
        <f>$B11*0.0193368</f>
        <v>0.0193368</v>
      </c>
    </row>
    <row r="12" spans="2:11" ht="16.5" customHeight="1">
      <c r="B12" s="21">
        <v>1.033</v>
      </c>
      <c r="C12" s="29" t="s">
        <v>6</v>
      </c>
      <c r="D12" s="17" t="s">
        <v>10</v>
      </c>
      <c r="E12" s="30">
        <f>$B12*98066.5</f>
        <v>101302.6945</v>
      </c>
      <c r="F12" s="25">
        <f>$B12*0.967841</f>
        <v>0.9997797529999999</v>
      </c>
      <c r="G12" s="25">
        <f>$B12*735.559</f>
        <v>759.8324469999999</v>
      </c>
      <c r="H12" s="24"/>
      <c r="I12" s="26">
        <f>$B12*0.980665</f>
        <v>1.013026945</v>
      </c>
      <c r="J12" s="26">
        <f>$B12*10000</f>
        <v>10330</v>
      </c>
      <c r="K12" s="27">
        <f>$B12*14.2234</f>
        <v>14.692772199999999</v>
      </c>
    </row>
    <row r="13" spans="2:11" ht="13.5" customHeight="1">
      <c r="B13" s="21">
        <v>1E-06</v>
      </c>
      <c r="C13" s="22" t="s">
        <v>7</v>
      </c>
      <c r="D13" s="17" t="s">
        <v>10</v>
      </c>
      <c r="E13" s="23">
        <f>$B13*100000</f>
        <v>0.09999999999999999</v>
      </c>
      <c r="F13" s="25">
        <f>$B13*0.986923</f>
        <v>9.86923E-07</v>
      </c>
      <c r="G13" s="25">
        <f>$B13*750.062</f>
        <v>0.000750062</v>
      </c>
      <c r="H13" s="25">
        <f>$B13*1.01972</f>
        <v>1.0197199999999999E-06</v>
      </c>
      <c r="I13" s="31"/>
      <c r="J13" s="26">
        <f>$B13*10197.2</f>
        <v>0.0101972</v>
      </c>
      <c r="K13" s="27">
        <f>$B13*14.5038</f>
        <v>1.45038E-05</v>
      </c>
    </row>
    <row r="14" spans="2:11" ht="13.5" customHeight="1">
      <c r="B14" s="21">
        <v>1</v>
      </c>
      <c r="C14" s="32" t="s">
        <v>8</v>
      </c>
      <c r="D14" s="17" t="s">
        <v>10</v>
      </c>
      <c r="E14" s="23">
        <f>$B14*9.80665</f>
        <v>9.80665</v>
      </c>
      <c r="F14" s="25">
        <f>$B14*0.0000967841</f>
        <v>9.67841E-05</v>
      </c>
      <c r="G14" s="25">
        <f>$B14*0.0735559</f>
        <v>0.0735559</v>
      </c>
      <c r="H14" s="25">
        <f>$B14*0.0001</f>
        <v>0.0001</v>
      </c>
      <c r="I14" s="26">
        <f>$B14*0.0000980665</f>
        <v>9.80665E-05</v>
      </c>
      <c r="J14" s="31"/>
      <c r="K14" s="27">
        <f>$B14*0.00142234</f>
        <v>0.00142234</v>
      </c>
    </row>
    <row r="15" spans="2:11" ht="15.75" customHeight="1" thickBot="1">
      <c r="B15" s="33">
        <v>1</v>
      </c>
      <c r="C15" s="34" t="s">
        <v>9</v>
      </c>
      <c r="D15" s="17" t="s">
        <v>10</v>
      </c>
      <c r="E15" s="35">
        <f>$B15*6894.76</f>
        <v>6894.76</v>
      </c>
      <c r="F15" s="36">
        <f>$B15*0.088046</f>
        <v>0.088046</v>
      </c>
      <c r="G15" s="36">
        <f>$B15*51.715</f>
        <v>51.715</v>
      </c>
      <c r="H15" s="36">
        <f>$B15*0.0703069</f>
        <v>0.0703069</v>
      </c>
      <c r="I15" s="36">
        <f>$B15*0.0689476</f>
        <v>0.0689476</v>
      </c>
      <c r="J15" s="36">
        <f>$B15*703.072</f>
        <v>703.072</v>
      </c>
      <c r="K15" s="37"/>
    </row>
    <row r="16" spans="2:11" ht="13.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2:7" ht="13.5" customHeight="1">
      <c r="B17" s="3"/>
      <c r="C17" s="3"/>
      <c r="D17" s="3"/>
      <c r="E17" s="3"/>
      <c r="F17" s="3"/>
      <c r="G17" s="3"/>
    </row>
  </sheetData>
  <sheetProtection/>
  <hyperlinks>
    <hyperlink ref="H2" r:id="rId1" display="http://www.fukuda-jp.com/"/>
  </hyperlinks>
  <printOptions/>
  <pageMargins left="0.75" right="0.75" top="1" bottom="1" header="0.512" footer="0.512"/>
  <pageSetup horizontalDpi="600" verticalDpi="600" orientation="landscape" paperSize="9" scale="7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fukuda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井元</dc:creator>
  <cp:keywords/>
  <dc:description/>
  <cp:lastModifiedBy>y-matsui</cp:lastModifiedBy>
  <cp:lastPrinted>2018-10-16T05:20:15Z</cp:lastPrinted>
  <dcterms:created xsi:type="dcterms:W3CDTF">2008-05-13T01:26:15Z</dcterms:created>
  <dcterms:modified xsi:type="dcterms:W3CDTF">2018-10-16T05:33:49Z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